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ana.cadavid13\OneDrive - Universidad EIA\POSTGRADOS\DOLOR Y CP\Para radicar\"/>
    </mc:Choice>
  </mc:AlternateContent>
  <xr:revisionPtr revIDLastSave="16" documentId="8_{C2DBA68F-771A-4CF2-8590-4D85A8EAC528}" xr6:coauthVersionLast="36" xr6:coauthVersionMax="47" xr10:uidLastSave="{CD433FAF-12C6-4DF9-BADC-062EBBBDE8D6}"/>
  <bookViews>
    <workbookView xWindow="-23145" yWindow="-105" windowWidth="23250" windowHeight="12570" xr2:uid="{5A23895D-F3C5-4B5C-BA11-90847422FFFB}"/>
  </bookViews>
  <sheets>
    <sheet name="Malla curricular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3" l="1"/>
  <c r="F46" i="3" l="1"/>
  <c r="H46" i="3" s="1"/>
  <c r="I46" i="3" s="1"/>
  <c r="G46" i="3"/>
  <c r="F47" i="3"/>
  <c r="G47" i="3"/>
  <c r="H47" i="3"/>
  <c r="I47" i="3" s="1"/>
  <c r="G45" i="3"/>
  <c r="F45" i="3"/>
  <c r="H44" i="3"/>
  <c r="I44" i="3" s="1"/>
  <c r="G44" i="3"/>
  <c r="F44" i="3"/>
  <c r="H39" i="3"/>
  <c r="I39" i="3" s="1"/>
  <c r="G39" i="3"/>
  <c r="F39" i="3"/>
  <c r="F36" i="3"/>
  <c r="H36" i="3" s="1"/>
  <c r="I36" i="3" s="1"/>
  <c r="G36" i="3"/>
  <c r="F37" i="3"/>
  <c r="H37" i="3" s="1"/>
  <c r="I37" i="3" s="1"/>
  <c r="G37" i="3"/>
  <c r="F38" i="3"/>
  <c r="G38" i="3"/>
  <c r="H38" i="3"/>
  <c r="I38" i="3"/>
  <c r="G35" i="3"/>
  <c r="H35" i="3" s="1"/>
  <c r="I35" i="3" s="1"/>
  <c r="F35" i="3"/>
  <c r="F29" i="3"/>
  <c r="H29" i="3" s="1"/>
  <c r="G30" i="3"/>
  <c r="I30" i="3"/>
  <c r="H30" i="3"/>
  <c r="F30" i="3"/>
  <c r="H28" i="3"/>
  <c r="G28" i="3"/>
  <c r="F28" i="3"/>
  <c r="G27" i="3"/>
  <c r="H27" i="3" s="1"/>
  <c r="I27" i="3" s="1"/>
  <c r="F27" i="3"/>
  <c r="H22" i="3"/>
  <c r="I22" i="3" s="1"/>
  <c r="G22" i="3"/>
  <c r="F22" i="3"/>
  <c r="G21" i="3"/>
  <c r="F21" i="3"/>
  <c r="F20" i="3"/>
  <c r="H20" i="3" s="1"/>
  <c r="G20" i="3"/>
  <c r="F19" i="3"/>
  <c r="G19" i="3"/>
  <c r="G14" i="3"/>
  <c r="F14" i="3"/>
  <c r="F13" i="3"/>
  <c r="H13" i="3" s="1"/>
  <c r="G13" i="3"/>
  <c r="F12" i="3"/>
  <c r="H12" i="3" s="1"/>
  <c r="F11" i="3"/>
  <c r="H11" i="3" s="1"/>
  <c r="I6" i="3"/>
  <c r="H6" i="3"/>
  <c r="G6" i="3"/>
  <c r="F6" i="3"/>
  <c r="F5" i="3"/>
  <c r="H5" i="3" s="1"/>
  <c r="H45" i="3" l="1"/>
  <c r="I45" i="3" s="1"/>
  <c r="I28" i="3"/>
  <c r="E28" i="3" s="1"/>
  <c r="H21" i="3"/>
  <c r="I21" i="3" s="1"/>
  <c r="E21" i="3" s="1"/>
  <c r="I20" i="3"/>
  <c r="H19" i="3"/>
  <c r="I19" i="3" s="1"/>
  <c r="H14" i="3"/>
  <c r="I14" i="3" s="1"/>
  <c r="I13" i="3"/>
  <c r="E49" i="3"/>
  <c r="E48" i="3"/>
  <c r="E47" i="3"/>
  <c r="E46" i="3"/>
  <c r="G50" i="3"/>
  <c r="F50" i="3"/>
  <c r="I41" i="3"/>
  <c r="E41" i="3" s="1"/>
  <c r="I40" i="3"/>
  <c r="E40" i="3" s="1"/>
  <c r="E37" i="3"/>
  <c r="G42" i="3"/>
  <c r="F42" i="3"/>
  <c r="G33" i="3"/>
  <c r="E32" i="3"/>
  <c r="E31" i="3"/>
  <c r="G29" i="3"/>
  <c r="F33" i="3"/>
  <c r="I24" i="3"/>
  <c r="E24" i="3"/>
  <c r="I23" i="3"/>
  <c r="E23" i="3" s="1"/>
  <c r="G25" i="3"/>
  <c r="G17" i="3"/>
  <c r="E16" i="3"/>
  <c r="E15" i="3"/>
  <c r="I12" i="3"/>
  <c r="E12" i="3" s="1"/>
  <c r="G12" i="3"/>
  <c r="G11" i="3"/>
  <c r="F17" i="3"/>
  <c r="E8" i="3"/>
  <c r="E7" i="3"/>
  <c r="E6" i="3"/>
  <c r="G5" i="3"/>
  <c r="G9" i="3" s="1"/>
  <c r="E13" i="3" l="1"/>
  <c r="E39" i="3"/>
  <c r="E22" i="3"/>
  <c r="G52" i="3"/>
  <c r="H17" i="3"/>
  <c r="E30" i="3"/>
  <c r="F9" i="3"/>
  <c r="E20" i="3"/>
  <c r="F25" i="3"/>
  <c r="E36" i="3"/>
  <c r="I29" i="3"/>
  <c r="E29" i="3" s="1"/>
  <c r="E38" i="3"/>
  <c r="H50" i="3"/>
  <c r="H9" i="3"/>
  <c r="E14" i="3"/>
  <c r="H33" i="3"/>
  <c r="H25" i="3"/>
  <c r="F52" i="3" l="1"/>
  <c r="I11" i="3"/>
  <c r="E35" i="3"/>
  <c r="E42" i="3" s="1"/>
  <c r="I42" i="3"/>
  <c r="H42" i="3"/>
  <c r="H52" i="3" s="1"/>
  <c r="I5" i="3"/>
  <c r="I9" i="3" l="1"/>
  <c r="E5" i="3"/>
  <c r="E9" i="3" s="1"/>
  <c r="I17" i="3"/>
  <c r="E11" i="3"/>
  <c r="E17" i="3" s="1"/>
  <c r="E27" i="3"/>
  <c r="E33" i="3" s="1"/>
  <c r="I33" i="3"/>
  <c r="E45" i="3"/>
  <c r="I50" i="3"/>
  <c r="I25" i="3"/>
  <c r="E19" i="3"/>
  <c r="E25" i="3" s="1"/>
  <c r="K54" i="3" l="1"/>
  <c r="I52" i="3"/>
  <c r="F53" i="3" l="1"/>
  <c r="G53" i="3"/>
  <c r="H53" i="3"/>
  <c r="C54" i="3"/>
</calcChain>
</file>

<file path=xl/sharedStrings.xml><?xml version="1.0" encoding="utf-8"?>
<sst xmlns="http://schemas.openxmlformats.org/spreadsheetml/2006/main" count="138" uniqueCount="64">
  <si>
    <t>Curso - Módulo - Asignatura</t>
  </si>
  <si>
    <t>Obligatorio</t>
  </si>
  <si>
    <t>Electivo</t>
  </si>
  <si>
    <t>Créditos Total</t>
  </si>
  <si>
    <t>Horas de trabajo académico</t>
  </si>
  <si>
    <t>Áreas o componentes de formación del currículo</t>
  </si>
  <si>
    <t>No. máximo de residentes matriculados o proyectados</t>
  </si>
  <si>
    <t>Horas de trabajo directo</t>
  </si>
  <si>
    <t>Horas de trabajo independiente</t>
  </si>
  <si>
    <t>Horas de trabajo totales</t>
  </si>
  <si>
    <t>Horas prácticas</t>
  </si>
  <si>
    <t>Horas teóricas</t>
  </si>
  <si>
    <t>B</t>
  </si>
  <si>
    <t>D</t>
  </si>
  <si>
    <t>I</t>
  </si>
  <si>
    <t>Semestre 1</t>
  </si>
  <si>
    <t>X</t>
  </si>
  <si>
    <t>Formación Integral 1</t>
  </si>
  <si>
    <t>Semestre 2</t>
  </si>
  <si>
    <t>Formación Integral 2</t>
  </si>
  <si>
    <t>Semestre 3</t>
  </si>
  <si>
    <t>Formación Integral 3</t>
  </si>
  <si>
    <t>Semestre 4</t>
  </si>
  <si>
    <t>Formación Integral 4</t>
  </si>
  <si>
    <t>Semestre 5</t>
  </si>
  <si>
    <t>Formación Integral 5</t>
  </si>
  <si>
    <t>Semestre 6</t>
  </si>
  <si>
    <t>Formación Integral 6</t>
  </si>
  <si>
    <t>Total Número Horas</t>
  </si>
  <si>
    <t>Total Porcentaje Horas (%)</t>
  </si>
  <si>
    <t>Total Número Créditos del Programa</t>
  </si>
  <si>
    <t>Total Porcentaje Créditos (%)</t>
  </si>
  <si>
    <t>Semanas</t>
  </si>
  <si>
    <t>Salas adultos</t>
  </si>
  <si>
    <t xml:space="preserve">Salas pediatría </t>
  </si>
  <si>
    <t>Investigación 1</t>
  </si>
  <si>
    <t>TOTAL</t>
  </si>
  <si>
    <t>Psiquiatría</t>
  </si>
  <si>
    <t>Oncología adultos</t>
  </si>
  <si>
    <t xml:space="preserve">Hemato/oncología pediátrica </t>
  </si>
  <si>
    <t>Fisiatría</t>
  </si>
  <si>
    <t>Investigación 2</t>
  </si>
  <si>
    <t>Hematología adultos</t>
  </si>
  <si>
    <t xml:space="preserve">Neurología pediátrica </t>
  </si>
  <si>
    <t>Nefrología/hepatología adultos</t>
  </si>
  <si>
    <t xml:space="preserve">Cardiología/neumología pediatrica </t>
  </si>
  <si>
    <t>Investigación 3</t>
  </si>
  <si>
    <t xml:space="preserve">Nefrología/hepatología pediátrica </t>
  </si>
  <si>
    <t>Neurología adultos</t>
  </si>
  <si>
    <t>Salas medicina interna</t>
  </si>
  <si>
    <t xml:space="preserve">Radioterapia </t>
  </si>
  <si>
    <t>Investigación 4</t>
  </si>
  <si>
    <t>Geriatría</t>
  </si>
  <si>
    <t>Reumatología</t>
  </si>
  <si>
    <t>Clínica de heridas</t>
  </si>
  <si>
    <t>Atención domiciliaria</t>
  </si>
  <si>
    <t xml:space="preserve">Intervencionismo </t>
  </si>
  <si>
    <t>Investigación 5</t>
  </si>
  <si>
    <t xml:space="preserve">Electiva </t>
  </si>
  <si>
    <t>Salas pediatría</t>
  </si>
  <si>
    <t>Cuidados intensivos</t>
  </si>
  <si>
    <t>Investigación 6</t>
  </si>
  <si>
    <r>
      <t> </t>
    </r>
    <r>
      <rPr>
        <b/>
        <sz val="10"/>
        <rFont val="Avenir Next LT Pro Light"/>
        <family val="2"/>
      </rPr>
      <t>Totales</t>
    </r>
  </si>
  <si>
    <t>B: Básico     D: Disciplinar      I: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</si>
</sst>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name val="Avenir Next LT Pro Light"/>
      <family val="2"/>
    </font>
    <font>
      <sz val="10"/>
      <name val="Aptos Narrow"/>
      <family val="2"/>
      <scheme val="minor"/>
    </font>
    <font>
      <b/>
      <sz val="10"/>
      <name val="Avenir Next LT Pro Light"/>
      <family val="2"/>
    </font>
    <font>
      <sz val="10"/>
      <name val="Avenir Next LT Pro Light"/>
      <family val="2"/>
    </font>
    <font>
      <b/>
      <sz val="12"/>
      <name val="Avenir Next LT Pro Light"/>
      <family val="2"/>
    </font>
    <font>
      <i/>
      <sz val="10"/>
      <name val="Avenir Next LT Pro Light"/>
      <family val="2"/>
    </font>
    <font>
      <b/>
      <i/>
      <sz val="12"/>
      <name val="Avenir Next LT Pro Light"/>
      <family val="2"/>
    </font>
    <font>
      <b/>
      <sz val="1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89BA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1" fontId="2" fillId="2" borderId="1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left"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1" fontId="4" fillId="4" borderId="14" xfId="0" applyNumberFormat="1" applyFont="1" applyFill="1" applyBorder="1" applyAlignment="1">
      <alignment horizontal="center" vertical="center" wrapText="1"/>
    </xf>
    <xf numFmtId="1" fontId="5" fillId="5" borderId="14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1" fontId="5" fillId="0" borderId="14" xfId="0" applyNumberFormat="1" applyFont="1" applyBorder="1" applyAlignment="1">
      <alignment horizontal="left" vertical="center"/>
    </xf>
    <xf numFmtId="1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" fontId="5" fillId="2" borderId="14" xfId="0" applyNumberFormat="1" applyFont="1" applyFill="1" applyBorder="1" applyAlignment="1">
      <alignment horizontal="center" vertical="center" wrapText="1"/>
    </xf>
    <xf numFmtId="9" fontId="5" fillId="0" borderId="14" xfId="1" applyFont="1" applyBorder="1" applyAlignment="1">
      <alignment horizontal="center" vertical="center" wrapText="1"/>
    </xf>
    <xf numFmtId="1" fontId="5" fillId="0" borderId="14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" fontId="3" fillId="0" borderId="0" xfId="0" applyNumberFormat="1" applyFont="1"/>
    <xf numFmtId="1" fontId="9" fillId="0" borderId="0" xfId="0" applyNumberFormat="1" applyFont="1" applyAlignment="1">
      <alignment horizontal="center"/>
    </xf>
    <xf numFmtId="9" fontId="3" fillId="0" borderId="0" xfId="1" applyFont="1"/>
    <xf numFmtId="2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CE831-59E0-4CDE-995F-715652078494}">
  <dimension ref="A1:M57"/>
  <sheetViews>
    <sheetView tabSelected="1" topLeftCell="A37" workbookViewId="0">
      <selection activeCell="A51" sqref="A51:M51"/>
    </sheetView>
  </sheetViews>
  <sheetFormatPr baseColWidth="10" defaultColWidth="11.375" defaultRowHeight="15.75"/>
  <cols>
    <col min="1" max="1" width="21" style="1" customWidth="1"/>
    <col min="2" max="2" width="3.375" style="27" bestFit="1" customWidth="1"/>
    <col min="3" max="3" width="11" style="1" bestFit="1" customWidth="1"/>
    <col min="4" max="4" width="9" style="1" bestFit="1" customWidth="1"/>
    <col min="5" max="6" width="9.375" style="26" customWidth="1"/>
    <col min="7" max="7" width="10.125" style="26" customWidth="1"/>
    <col min="8" max="8" width="10" style="26" customWidth="1"/>
    <col min="9" max="9" width="8.75" style="26" customWidth="1"/>
    <col min="10" max="10" width="6.125" style="26" bestFit="1" customWidth="1"/>
    <col min="11" max="12" width="5" style="26" bestFit="1" customWidth="1"/>
    <col min="13" max="13" width="13" style="26" customWidth="1"/>
    <col min="14" max="16384" width="11.375" style="1"/>
  </cols>
  <sheetData>
    <row r="1" spans="1:13" ht="33.75" customHeight="1" thickBot="1">
      <c r="A1" s="49" t="s">
        <v>0</v>
      </c>
      <c r="B1" s="49" t="s">
        <v>32</v>
      </c>
      <c r="C1" s="49" t="s">
        <v>1</v>
      </c>
      <c r="D1" s="49" t="s">
        <v>2</v>
      </c>
      <c r="E1" s="39" t="s">
        <v>3</v>
      </c>
      <c r="F1" s="52" t="s">
        <v>4</v>
      </c>
      <c r="G1" s="53"/>
      <c r="H1" s="53"/>
      <c r="I1" s="54"/>
      <c r="J1" s="33" t="s">
        <v>5</v>
      </c>
      <c r="K1" s="34"/>
      <c r="L1" s="35"/>
      <c r="M1" s="39" t="s">
        <v>6</v>
      </c>
    </row>
    <row r="2" spans="1:13" ht="33.75" customHeight="1" thickBot="1">
      <c r="A2" s="50"/>
      <c r="B2" s="50"/>
      <c r="C2" s="50"/>
      <c r="D2" s="50"/>
      <c r="E2" s="40"/>
      <c r="F2" s="41" t="s">
        <v>7</v>
      </c>
      <c r="G2" s="42"/>
      <c r="H2" s="43" t="s">
        <v>8</v>
      </c>
      <c r="I2" s="43" t="s">
        <v>9</v>
      </c>
      <c r="J2" s="36"/>
      <c r="K2" s="37"/>
      <c r="L2" s="38"/>
      <c r="M2" s="40"/>
    </row>
    <row r="3" spans="1:13" ht="63" customHeight="1" thickBot="1">
      <c r="A3" s="50"/>
      <c r="B3" s="50" t="s">
        <v>32</v>
      </c>
      <c r="C3" s="50"/>
      <c r="D3" s="50"/>
      <c r="E3" s="51"/>
      <c r="F3" s="2" t="s">
        <v>10</v>
      </c>
      <c r="G3" s="2" t="s">
        <v>11</v>
      </c>
      <c r="H3" s="44"/>
      <c r="I3" s="44"/>
      <c r="J3" s="3" t="s">
        <v>12</v>
      </c>
      <c r="K3" s="4" t="s">
        <v>13</v>
      </c>
      <c r="L3" s="4" t="s">
        <v>14</v>
      </c>
      <c r="M3" s="40"/>
    </row>
    <row r="4" spans="1:13" ht="12.75">
      <c r="A4" s="45" t="s">
        <v>15</v>
      </c>
      <c r="B4" s="46"/>
      <c r="C4" s="46"/>
      <c r="D4" s="46"/>
      <c r="E4" s="46"/>
      <c r="F4" s="47"/>
      <c r="G4" s="47"/>
      <c r="H4" s="47"/>
      <c r="I4" s="47"/>
      <c r="J4" s="46"/>
      <c r="K4" s="46"/>
      <c r="L4" s="46"/>
      <c r="M4" s="48"/>
    </row>
    <row r="5" spans="1:13" ht="13.5" thickBot="1">
      <c r="A5" s="5" t="s">
        <v>33</v>
      </c>
      <c r="B5" s="6">
        <v>12</v>
      </c>
      <c r="C5" s="7" t="s">
        <v>16</v>
      </c>
      <c r="D5" s="7"/>
      <c r="E5" s="6">
        <f>I5/48</f>
        <v>15.060000000000002</v>
      </c>
      <c r="F5" s="6">
        <f>((45*B5)+78)*0.8</f>
        <v>494.40000000000003</v>
      </c>
      <c r="G5" s="6">
        <f>(45*B5)*0.2</f>
        <v>108</v>
      </c>
      <c r="H5" s="6">
        <f>(F5+G5)*0.2</f>
        <v>120.48000000000002</v>
      </c>
      <c r="I5" s="6">
        <f>F5+G5+H5</f>
        <v>722.88000000000011</v>
      </c>
      <c r="J5" s="6"/>
      <c r="K5" s="6"/>
      <c r="L5" s="6"/>
      <c r="M5" s="6">
        <v>4</v>
      </c>
    </row>
    <row r="6" spans="1:13" ht="13.5" thickBot="1">
      <c r="A6" s="5" t="s">
        <v>34</v>
      </c>
      <c r="B6" s="6">
        <v>12</v>
      </c>
      <c r="C6" s="7" t="s">
        <v>16</v>
      </c>
      <c r="D6" s="7"/>
      <c r="E6" s="6">
        <f>I6/48</f>
        <v>15.060000000000002</v>
      </c>
      <c r="F6" s="6">
        <f>((45*B6)+78)*0.8</f>
        <v>494.40000000000003</v>
      </c>
      <c r="G6" s="6">
        <f>(45*B6)*0.2</f>
        <v>108</v>
      </c>
      <c r="H6" s="6">
        <f>(F6+G6)*0.2</f>
        <v>120.48000000000002</v>
      </c>
      <c r="I6" s="6">
        <f>F6+G6+H6</f>
        <v>722.88000000000011</v>
      </c>
      <c r="J6" s="6"/>
      <c r="K6" s="6"/>
      <c r="L6" s="6"/>
      <c r="M6" s="6">
        <v>4</v>
      </c>
    </row>
    <row r="7" spans="1:13" ht="13.5" thickBot="1">
      <c r="A7" s="5" t="s">
        <v>35</v>
      </c>
      <c r="B7" s="6">
        <v>16</v>
      </c>
      <c r="C7" s="7" t="s">
        <v>16</v>
      </c>
      <c r="D7" s="7"/>
      <c r="E7" s="6">
        <f t="shared" ref="E7:E8" si="0">I7/48</f>
        <v>1</v>
      </c>
      <c r="F7" s="8">
        <v>0</v>
      </c>
      <c r="G7" s="8">
        <v>36</v>
      </c>
      <c r="H7" s="8">
        <v>12</v>
      </c>
      <c r="I7" s="6">
        <v>48</v>
      </c>
      <c r="J7" s="6"/>
      <c r="K7" s="6"/>
      <c r="L7" s="6" t="s">
        <v>16</v>
      </c>
      <c r="M7" s="6">
        <v>4</v>
      </c>
    </row>
    <row r="8" spans="1:13" ht="13.5" thickBot="1">
      <c r="A8" s="5" t="s">
        <v>17</v>
      </c>
      <c r="B8" s="6">
        <v>16</v>
      </c>
      <c r="C8" s="7" t="s">
        <v>16</v>
      </c>
      <c r="D8" s="7"/>
      <c r="E8" s="6">
        <f t="shared" si="0"/>
        <v>1</v>
      </c>
      <c r="F8" s="8">
        <v>0</v>
      </c>
      <c r="G8" s="8">
        <v>36</v>
      </c>
      <c r="H8" s="8">
        <v>12</v>
      </c>
      <c r="I8" s="6">
        <v>48</v>
      </c>
      <c r="J8" s="6" t="s">
        <v>16</v>
      </c>
      <c r="K8" s="6"/>
      <c r="L8" s="6"/>
      <c r="M8" s="6">
        <v>4</v>
      </c>
    </row>
    <row r="9" spans="1:13" ht="16.5" thickBot="1">
      <c r="A9" s="9" t="s">
        <v>36</v>
      </c>
      <c r="B9" s="10"/>
      <c r="C9" s="11"/>
      <c r="D9" s="11"/>
      <c r="E9" s="12">
        <f>E5+E6+E7+E8</f>
        <v>32.120000000000005</v>
      </c>
      <c r="F9" s="12">
        <f>SUM(F5:F8)</f>
        <v>988.80000000000007</v>
      </c>
      <c r="G9" s="12">
        <f>SUM(G5:G8)</f>
        <v>288</v>
      </c>
      <c r="H9" s="12">
        <f>SUM(H5:H8)</f>
        <v>264.96000000000004</v>
      </c>
      <c r="I9" s="12">
        <f>SUM(I5:I8)</f>
        <v>1541.7600000000002</v>
      </c>
      <c r="J9" s="12"/>
      <c r="K9" s="12"/>
      <c r="L9" s="12"/>
      <c r="M9" s="12">
        <v>4</v>
      </c>
    </row>
    <row r="10" spans="1:13" ht="13.5" thickBot="1">
      <c r="A10" s="55" t="s">
        <v>18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</row>
    <row r="11" spans="1:13" ht="13.5" thickBot="1">
      <c r="A11" s="5" t="s">
        <v>37</v>
      </c>
      <c r="B11" s="6">
        <v>4</v>
      </c>
      <c r="C11" s="7" t="s">
        <v>16</v>
      </c>
      <c r="D11" s="7"/>
      <c r="E11" s="13">
        <f t="shared" ref="E11:E16" si="1">I11/48</f>
        <v>4.96</v>
      </c>
      <c r="F11" s="8">
        <f>((45*B11)+23)*80%</f>
        <v>162.4</v>
      </c>
      <c r="G11" s="8">
        <f>(45*B11)*0.2</f>
        <v>36</v>
      </c>
      <c r="H11" s="8">
        <f>(F11+G11)*0.2</f>
        <v>39.680000000000007</v>
      </c>
      <c r="I11" s="6">
        <f>F11+H11+G11</f>
        <v>238.08</v>
      </c>
      <c r="J11" s="6"/>
      <c r="K11" s="6" t="s">
        <v>16</v>
      </c>
      <c r="L11" s="6"/>
      <c r="M11" s="6">
        <v>4</v>
      </c>
    </row>
    <row r="12" spans="1:13" ht="13.5" thickBot="1">
      <c r="A12" s="5" t="s">
        <v>38</v>
      </c>
      <c r="B12" s="6">
        <v>8</v>
      </c>
      <c r="C12" s="7" t="s">
        <v>16</v>
      </c>
      <c r="D12" s="7"/>
      <c r="E12" s="13">
        <f>I12/48</f>
        <v>9.94</v>
      </c>
      <c r="F12" s="8">
        <f>((45*B12)+47)*0.8</f>
        <v>325.60000000000002</v>
      </c>
      <c r="G12" s="8">
        <f>(45*8)*0.2</f>
        <v>72</v>
      </c>
      <c r="H12" s="8">
        <f>(F12+G12)*0.2</f>
        <v>79.52000000000001</v>
      </c>
      <c r="I12" s="6">
        <f>F12+G12+H12</f>
        <v>477.12</v>
      </c>
      <c r="J12" s="6"/>
      <c r="K12" s="6" t="s">
        <v>16</v>
      </c>
      <c r="L12" s="6"/>
      <c r="M12" s="6">
        <v>4</v>
      </c>
    </row>
    <row r="13" spans="1:13" ht="26.25" thickBot="1">
      <c r="A13" s="5" t="s">
        <v>39</v>
      </c>
      <c r="B13" s="6">
        <v>8</v>
      </c>
      <c r="C13" s="7" t="s">
        <v>16</v>
      </c>
      <c r="D13" s="7"/>
      <c r="E13" s="13">
        <f t="shared" ref="E13" si="2">I13/48</f>
        <v>9.94</v>
      </c>
      <c r="F13" s="8">
        <f>((45*B13)+47)*0.8</f>
        <v>325.60000000000002</v>
      </c>
      <c r="G13" s="8">
        <f>(45*8)*0.2</f>
        <v>72</v>
      </c>
      <c r="H13" s="8">
        <f>(F13+G13)*0.2</f>
        <v>79.52000000000001</v>
      </c>
      <c r="I13" s="6">
        <f>F13+G13+H13</f>
        <v>477.12</v>
      </c>
      <c r="J13" s="6"/>
      <c r="K13" s="6" t="s">
        <v>16</v>
      </c>
      <c r="L13" s="6"/>
      <c r="M13" s="6">
        <v>4</v>
      </c>
    </row>
    <row r="14" spans="1:13" ht="13.5" thickBot="1">
      <c r="A14" s="5" t="s">
        <v>40</v>
      </c>
      <c r="B14" s="6">
        <v>4</v>
      </c>
      <c r="C14" s="7" t="s">
        <v>16</v>
      </c>
      <c r="D14" s="7"/>
      <c r="E14" s="13">
        <f>I14/48</f>
        <v>4.96</v>
      </c>
      <c r="F14" s="8">
        <f>((45*B14)+23)*80%</f>
        <v>162.4</v>
      </c>
      <c r="G14" s="8">
        <f>(45*B14)*0.2</f>
        <v>36</v>
      </c>
      <c r="H14" s="8">
        <f>(F14+G14)*0.2</f>
        <v>39.680000000000007</v>
      </c>
      <c r="I14" s="6">
        <f>F14+H14+G14</f>
        <v>238.08</v>
      </c>
      <c r="J14" s="6"/>
      <c r="K14" s="6" t="s">
        <v>16</v>
      </c>
      <c r="L14" s="6"/>
      <c r="M14" s="6">
        <v>4</v>
      </c>
    </row>
    <row r="15" spans="1:13" ht="13.5" thickBot="1">
      <c r="A15" s="5" t="s">
        <v>41</v>
      </c>
      <c r="B15" s="6">
        <v>16</v>
      </c>
      <c r="C15" s="7" t="s">
        <v>16</v>
      </c>
      <c r="D15" s="7"/>
      <c r="E15" s="13">
        <f t="shared" si="1"/>
        <v>1</v>
      </c>
      <c r="F15" s="8">
        <v>0</v>
      </c>
      <c r="G15" s="8">
        <v>36</v>
      </c>
      <c r="H15" s="8">
        <v>12</v>
      </c>
      <c r="I15" s="6">
        <v>48</v>
      </c>
      <c r="J15" s="6"/>
      <c r="K15" s="6"/>
      <c r="L15" s="6" t="s">
        <v>16</v>
      </c>
      <c r="M15" s="6">
        <v>4</v>
      </c>
    </row>
    <row r="16" spans="1:13" ht="13.5" thickBot="1">
      <c r="A16" s="5" t="s">
        <v>19</v>
      </c>
      <c r="B16" s="6">
        <v>16</v>
      </c>
      <c r="C16" s="7" t="s">
        <v>16</v>
      </c>
      <c r="D16" s="7"/>
      <c r="E16" s="13">
        <f t="shared" si="1"/>
        <v>1</v>
      </c>
      <c r="F16" s="8">
        <v>0</v>
      </c>
      <c r="G16" s="8">
        <v>36</v>
      </c>
      <c r="H16" s="8">
        <v>12</v>
      </c>
      <c r="I16" s="6">
        <v>48</v>
      </c>
      <c r="J16" s="6" t="s">
        <v>16</v>
      </c>
      <c r="K16" s="6"/>
      <c r="L16" s="6"/>
      <c r="M16" s="6">
        <v>4</v>
      </c>
    </row>
    <row r="17" spans="1:13" ht="16.5" thickBot="1">
      <c r="A17" s="9" t="s">
        <v>36</v>
      </c>
      <c r="B17" s="10"/>
      <c r="C17" s="11"/>
      <c r="D17" s="11"/>
      <c r="E17" s="12">
        <f>SUM(E11:E16)</f>
        <v>31.799999999999997</v>
      </c>
      <c r="F17" s="12">
        <f>SUM(F11:F16)</f>
        <v>976</v>
      </c>
      <c r="G17" s="12">
        <f>SUM(G11:G16)</f>
        <v>288</v>
      </c>
      <c r="H17" s="12">
        <f>SUM(H11:H16)</f>
        <v>262.40000000000003</v>
      </c>
      <c r="I17" s="12">
        <f>SUM(I11:I16)</f>
        <v>1526.4</v>
      </c>
      <c r="J17" s="12"/>
      <c r="K17" s="12"/>
      <c r="L17" s="12"/>
      <c r="M17" s="12"/>
    </row>
    <row r="18" spans="1:13" ht="13.5" thickBot="1">
      <c r="A18" s="55" t="s">
        <v>20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7"/>
    </row>
    <row r="19" spans="1:13" ht="13.5" thickBot="1">
      <c r="A19" s="5" t="s">
        <v>42</v>
      </c>
      <c r="B19" s="6">
        <v>8</v>
      </c>
      <c r="C19" s="7" t="s">
        <v>16</v>
      </c>
      <c r="D19" s="14"/>
      <c r="E19" s="13">
        <f>I19/48</f>
        <v>9.94</v>
      </c>
      <c r="F19" s="8">
        <f>((45*B19)+47)*0.8</f>
        <v>325.60000000000002</v>
      </c>
      <c r="G19" s="8">
        <f>(45*8)*0.2</f>
        <v>72</v>
      </c>
      <c r="H19" s="8">
        <f>(F19+G19)*0.2</f>
        <v>79.52000000000001</v>
      </c>
      <c r="I19" s="6">
        <f>F19+G19+H19</f>
        <v>477.12</v>
      </c>
      <c r="J19" s="15"/>
      <c r="K19" s="6" t="s">
        <v>16</v>
      </c>
      <c r="L19" s="15"/>
      <c r="M19" s="16">
        <v>4</v>
      </c>
    </row>
    <row r="20" spans="1:13" ht="13.5" thickBot="1">
      <c r="A20" s="5" t="s">
        <v>43</v>
      </c>
      <c r="B20" s="6">
        <v>8</v>
      </c>
      <c r="C20" s="7" t="s">
        <v>16</v>
      </c>
      <c r="D20" s="14"/>
      <c r="E20" s="13">
        <f>I20/48</f>
        <v>9.94</v>
      </c>
      <c r="F20" s="8">
        <f>((45*B20)+47)*0.8</f>
        <v>325.60000000000002</v>
      </c>
      <c r="G20" s="8">
        <f>(45*8)*0.2</f>
        <v>72</v>
      </c>
      <c r="H20" s="8">
        <f>(F20+G20)*0.2</f>
        <v>79.52000000000001</v>
      </c>
      <c r="I20" s="6">
        <f>F20+G20+H20</f>
        <v>477.12</v>
      </c>
      <c r="J20" s="15"/>
      <c r="K20" s="6" t="s">
        <v>16</v>
      </c>
      <c r="L20" s="15"/>
      <c r="M20" s="16">
        <v>4</v>
      </c>
    </row>
    <row r="21" spans="1:13" ht="26.25" thickBot="1">
      <c r="A21" s="5" t="s">
        <v>44</v>
      </c>
      <c r="B21" s="6">
        <v>4</v>
      </c>
      <c r="C21" s="7" t="s">
        <v>16</v>
      </c>
      <c r="D21" s="14"/>
      <c r="E21" s="13">
        <f t="shared" ref="E21:E24" si="3">I21/48</f>
        <v>4.96</v>
      </c>
      <c r="F21" s="8">
        <f>((45*B21)+23)*80%</f>
        <v>162.4</v>
      </c>
      <c r="G21" s="8">
        <f>(45*B21)*0.2</f>
        <v>36</v>
      </c>
      <c r="H21" s="8">
        <f>(F21+G21)*0.2</f>
        <v>39.680000000000007</v>
      </c>
      <c r="I21" s="6">
        <f>F21+H21+G21</f>
        <v>238.08</v>
      </c>
      <c r="J21" s="15"/>
      <c r="K21" s="6" t="s">
        <v>16</v>
      </c>
      <c r="L21" s="15"/>
      <c r="M21" s="16">
        <v>4</v>
      </c>
    </row>
    <row r="22" spans="1:13" ht="26.25" thickBot="1">
      <c r="A22" s="5" t="s">
        <v>45</v>
      </c>
      <c r="B22" s="6">
        <v>4</v>
      </c>
      <c r="C22" s="7" t="s">
        <v>16</v>
      </c>
      <c r="D22" s="14"/>
      <c r="E22" s="13">
        <f t="shared" si="3"/>
        <v>4.96</v>
      </c>
      <c r="F22" s="8">
        <f>((45*B22)+23)*80%</f>
        <v>162.4</v>
      </c>
      <c r="G22" s="8">
        <f>(45*B22)*0.2</f>
        <v>36</v>
      </c>
      <c r="H22" s="8">
        <f>(F22+G22)*0.2</f>
        <v>39.680000000000007</v>
      </c>
      <c r="I22" s="6">
        <f>F22+H22+G22</f>
        <v>238.08</v>
      </c>
      <c r="J22" s="15"/>
      <c r="K22" s="6" t="s">
        <v>16</v>
      </c>
      <c r="L22" s="15"/>
      <c r="M22" s="16">
        <v>4</v>
      </c>
    </row>
    <row r="23" spans="1:13" ht="13.5" thickBot="1">
      <c r="A23" s="5" t="s">
        <v>46</v>
      </c>
      <c r="B23" s="6">
        <v>16</v>
      </c>
      <c r="C23" s="7" t="s">
        <v>16</v>
      </c>
      <c r="D23" s="7"/>
      <c r="E23" s="13">
        <f t="shared" si="3"/>
        <v>1</v>
      </c>
      <c r="F23" s="13">
        <v>0</v>
      </c>
      <c r="G23" s="8">
        <v>36</v>
      </c>
      <c r="H23" s="8">
        <v>12</v>
      </c>
      <c r="I23" s="6">
        <f>G23+H23+F23</f>
        <v>48</v>
      </c>
      <c r="J23" s="6"/>
      <c r="K23" s="6"/>
      <c r="L23" s="6" t="s">
        <v>16</v>
      </c>
      <c r="M23" s="6">
        <v>4</v>
      </c>
    </row>
    <row r="24" spans="1:13" ht="13.5" thickBot="1">
      <c r="A24" s="5" t="s">
        <v>21</v>
      </c>
      <c r="B24" s="6">
        <v>16</v>
      </c>
      <c r="C24" s="7" t="s">
        <v>16</v>
      </c>
      <c r="D24" s="7"/>
      <c r="E24" s="13">
        <f t="shared" si="3"/>
        <v>1</v>
      </c>
      <c r="F24" s="13">
        <v>0</v>
      </c>
      <c r="G24" s="8">
        <v>36</v>
      </c>
      <c r="H24" s="8">
        <v>12</v>
      </c>
      <c r="I24" s="6">
        <f>G24+H24+F24</f>
        <v>48</v>
      </c>
      <c r="J24" s="6" t="s">
        <v>16</v>
      </c>
      <c r="K24" s="6"/>
      <c r="L24" s="6"/>
      <c r="M24" s="6">
        <v>4</v>
      </c>
    </row>
    <row r="25" spans="1:13" ht="16.5" thickBot="1">
      <c r="A25" s="9" t="s">
        <v>36</v>
      </c>
      <c r="B25" s="10"/>
      <c r="C25" s="11"/>
      <c r="D25" s="11"/>
      <c r="E25" s="12">
        <f>SUM(E19:E24)</f>
        <v>31.8</v>
      </c>
      <c r="F25" s="12">
        <f>SUM(F19:F24)</f>
        <v>976</v>
      </c>
      <c r="G25" s="12">
        <f>SUM(G19:G24)</f>
        <v>288</v>
      </c>
      <c r="H25" s="12">
        <f>SUM(H19:H24)</f>
        <v>262.40000000000003</v>
      </c>
      <c r="I25" s="12">
        <f>SUM(I19:I24)</f>
        <v>1526.3999999999999</v>
      </c>
      <c r="J25" s="12"/>
      <c r="K25" s="12"/>
      <c r="L25" s="12"/>
      <c r="M25" s="12">
        <v>4</v>
      </c>
    </row>
    <row r="26" spans="1:13" ht="13.5" thickBot="1">
      <c r="A26" s="55" t="s">
        <v>22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</row>
    <row r="27" spans="1:13" ht="26.25" thickBot="1">
      <c r="A27" s="5" t="s">
        <v>47</v>
      </c>
      <c r="B27" s="6">
        <v>4</v>
      </c>
      <c r="C27" s="7" t="s">
        <v>16</v>
      </c>
      <c r="D27" s="14"/>
      <c r="E27" s="13">
        <f t="shared" ref="E27:E32" si="4">I27/48</f>
        <v>4.96</v>
      </c>
      <c r="F27" s="8">
        <f>((45*B27)+23)*80%</f>
        <v>162.4</v>
      </c>
      <c r="G27" s="8">
        <f>(45*B27)*0.2</f>
        <v>36</v>
      </c>
      <c r="H27" s="8">
        <f>(F27+G27)*0.2</f>
        <v>39.680000000000007</v>
      </c>
      <c r="I27" s="6">
        <f>F27+H27+G27</f>
        <v>238.08</v>
      </c>
      <c r="J27" s="15"/>
      <c r="K27" s="6" t="s">
        <v>16</v>
      </c>
      <c r="L27" s="15"/>
      <c r="M27" s="16">
        <v>4</v>
      </c>
    </row>
    <row r="28" spans="1:13" ht="13.5" thickBot="1">
      <c r="A28" s="5" t="s">
        <v>48</v>
      </c>
      <c r="B28" s="6">
        <v>4</v>
      </c>
      <c r="C28" s="7" t="s">
        <v>16</v>
      </c>
      <c r="D28" s="14"/>
      <c r="E28" s="13">
        <f t="shared" si="4"/>
        <v>4.96</v>
      </c>
      <c r="F28" s="8">
        <f>((45*B28)+23)*80%</f>
        <v>162.4</v>
      </c>
      <c r="G28" s="8">
        <f>(45*B28)*0.2</f>
        <v>36</v>
      </c>
      <c r="H28" s="8">
        <f>(F28+G28)*0.2</f>
        <v>39.680000000000007</v>
      </c>
      <c r="I28" s="6">
        <f>F28+H28+G28</f>
        <v>238.08</v>
      </c>
      <c r="J28" s="15"/>
      <c r="K28" s="6" t="s">
        <v>16</v>
      </c>
      <c r="L28" s="15"/>
      <c r="M28" s="16">
        <v>4</v>
      </c>
    </row>
    <row r="29" spans="1:13" ht="13.5" thickBot="1">
      <c r="A29" s="5" t="s">
        <v>49</v>
      </c>
      <c r="B29" s="6">
        <v>12</v>
      </c>
      <c r="C29" s="7" t="s">
        <v>16</v>
      </c>
      <c r="D29" s="7"/>
      <c r="E29" s="13">
        <f>I29/48</f>
        <v>13.9</v>
      </c>
      <c r="F29" s="8">
        <f>((45*B29)+65)*0.8</f>
        <v>484</v>
      </c>
      <c r="G29" s="8">
        <f>(45*8)*0.2</f>
        <v>72</v>
      </c>
      <c r="H29" s="8">
        <f>(F29+G29)*0.2</f>
        <v>111.2</v>
      </c>
      <c r="I29" s="6">
        <f>F29+G29+H29</f>
        <v>667.2</v>
      </c>
      <c r="J29" s="6"/>
      <c r="K29" s="6" t="s">
        <v>16</v>
      </c>
      <c r="L29" s="6"/>
      <c r="M29" s="6">
        <v>4</v>
      </c>
    </row>
    <row r="30" spans="1:13" ht="13.5" thickBot="1">
      <c r="A30" s="5" t="s">
        <v>50</v>
      </c>
      <c r="B30" s="6">
        <v>4</v>
      </c>
      <c r="C30" s="7" t="s">
        <v>16</v>
      </c>
      <c r="D30" s="14"/>
      <c r="E30" s="13">
        <f t="shared" si="4"/>
        <v>4.96</v>
      </c>
      <c r="F30" s="8">
        <f>((45*B30)+23)*80%</f>
        <v>162.4</v>
      </c>
      <c r="G30" s="8">
        <f>(45*B30)*0.2</f>
        <v>36</v>
      </c>
      <c r="H30" s="8">
        <f>(F30+G30)*0.2</f>
        <v>39.680000000000007</v>
      </c>
      <c r="I30" s="6">
        <f>F30+H30+G30</f>
        <v>238.08</v>
      </c>
      <c r="J30" s="15"/>
      <c r="K30" s="6" t="s">
        <v>16</v>
      </c>
      <c r="L30" s="15"/>
      <c r="M30" s="16">
        <v>4</v>
      </c>
    </row>
    <row r="31" spans="1:13" ht="13.5" thickBot="1">
      <c r="A31" s="5" t="s">
        <v>51</v>
      </c>
      <c r="B31" s="6">
        <v>16</v>
      </c>
      <c r="C31" s="7" t="s">
        <v>16</v>
      </c>
      <c r="D31" s="7"/>
      <c r="E31" s="6">
        <f t="shared" si="4"/>
        <v>1</v>
      </c>
      <c r="F31" s="6">
        <v>0</v>
      </c>
      <c r="G31" s="6">
        <v>36</v>
      </c>
      <c r="H31" s="6">
        <v>12</v>
      </c>
      <c r="I31" s="6">
        <v>48</v>
      </c>
      <c r="J31" s="6"/>
      <c r="K31" s="6"/>
      <c r="L31" s="6" t="s">
        <v>16</v>
      </c>
      <c r="M31" s="6">
        <v>4</v>
      </c>
    </row>
    <row r="32" spans="1:13" ht="13.5" thickBot="1">
      <c r="A32" s="5" t="s">
        <v>23</v>
      </c>
      <c r="B32" s="6">
        <v>16</v>
      </c>
      <c r="C32" s="7" t="s">
        <v>16</v>
      </c>
      <c r="D32" s="7"/>
      <c r="E32" s="6">
        <f t="shared" si="4"/>
        <v>1</v>
      </c>
      <c r="F32" s="6">
        <v>0</v>
      </c>
      <c r="G32" s="8">
        <v>36</v>
      </c>
      <c r="H32" s="8">
        <v>12</v>
      </c>
      <c r="I32" s="6">
        <v>48</v>
      </c>
      <c r="J32" s="6" t="s">
        <v>16</v>
      </c>
      <c r="K32" s="6"/>
      <c r="L32" s="6"/>
      <c r="M32" s="6">
        <v>4</v>
      </c>
    </row>
    <row r="33" spans="1:13" ht="16.5" thickBot="1">
      <c r="A33" s="9" t="s">
        <v>36</v>
      </c>
      <c r="B33" s="10"/>
      <c r="C33" s="11"/>
      <c r="D33" s="11"/>
      <c r="E33" s="12">
        <f>SUM(E27:E32)</f>
        <v>30.78</v>
      </c>
      <c r="F33" s="12">
        <f>SUM(F27:F32)</f>
        <v>971.19999999999993</v>
      </c>
      <c r="G33" s="12">
        <f>SUM(G27:G32)</f>
        <v>252</v>
      </c>
      <c r="H33" s="12">
        <f>SUM(H27:H32)</f>
        <v>254.24</v>
      </c>
      <c r="I33" s="12">
        <f>SUM(I27:I32)</f>
        <v>1477.44</v>
      </c>
      <c r="J33" s="12"/>
      <c r="K33" s="12"/>
      <c r="L33" s="12"/>
      <c r="M33" s="12">
        <v>4</v>
      </c>
    </row>
    <row r="34" spans="1:13" ht="13.5" thickBot="1">
      <c r="A34" s="55" t="s">
        <v>24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7"/>
    </row>
    <row r="35" spans="1:13" ht="13.5" thickBot="1">
      <c r="A35" s="5" t="s">
        <v>52</v>
      </c>
      <c r="B35" s="6">
        <v>4</v>
      </c>
      <c r="C35" s="7" t="s">
        <v>16</v>
      </c>
      <c r="D35" s="14"/>
      <c r="E35" s="13">
        <f t="shared" ref="E35:E37" si="5">I35/48</f>
        <v>4.96</v>
      </c>
      <c r="F35" s="8">
        <f>((45*B35)+23)*80%</f>
        <v>162.4</v>
      </c>
      <c r="G35" s="8">
        <f>(45*B35)*0.2</f>
        <v>36</v>
      </c>
      <c r="H35" s="8">
        <f>(F35+G35)*0.2</f>
        <v>39.680000000000007</v>
      </c>
      <c r="I35" s="6">
        <f>F35+H35+G35</f>
        <v>238.08</v>
      </c>
      <c r="J35" s="15"/>
      <c r="K35" s="6" t="s">
        <v>16</v>
      </c>
      <c r="L35" s="15"/>
      <c r="M35" s="16">
        <v>4</v>
      </c>
    </row>
    <row r="36" spans="1:13" ht="13.5" thickBot="1">
      <c r="A36" s="5" t="s">
        <v>53</v>
      </c>
      <c r="B36" s="6">
        <v>4</v>
      </c>
      <c r="C36" s="7" t="s">
        <v>16</v>
      </c>
      <c r="D36" s="14"/>
      <c r="E36" s="13">
        <f t="shared" si="5"/>
        <v>4.96</v>
      </c>
      <c r="F36" s="8">
        <f t="shared" ref="F36:F38" si="6">((45*B36)+23)*80%</f>
        <v>162.4</v>
      </c>
      <c r="G36" s="8">
        <f t="shared" ref="G36:G38" si="7">(45*B36)*0.2</f>
        <v>36</v>
      </c>
      <c r="H36" s="8">
        <f t="shared" ref="H36:H38" si="8">(F36+G36)*0.2</f>
        <v>39.680000000000007</v>
      </c>
      <c r="I36" s="6">
        <f t="shared" ref="I36:I38" si="9">F36+H36+G36</f>
        <v>238.08</v>
      </c>
      <c r="J36" s="15"/>
      <c r="K36" s="6" t="s">
        <v>16</v>
      </c>
      <c r="L36" s="15"/>
      <c r="M36" s="16">
        <v>4</v>
      </c>
    </row>
    <row r="37" spans="1:13" ht="13.5" thickBot="1">
      <c r="A37" s="5" t="s">
        <v>54</v>
      </c>
      <c r="B37" s="6">
        <v>4</v>
      </c>
      <c r="C37" s="7" t="s">
        <v>16</v>
      </c>
      <c r="D37" s="14"/>
      <c r="E37" s="13">
        <f t="shared" si="5"/>
        <v>4.96</v>
      </c>
      <c r="F37" s="8">
        <f t="shared" si="6"/>
        <v>162.4</v>
      </c>
      <c r="G37" s="8">
        <f t="shared" si="7"/>
        <v>36</v>
      </c>
      <c r="H37" s="8">
        <f t="shared" si="8"/>
        <v>39.680000000000007</v>
      </c>
      <c r="I37" s="6">
        <f t="shared" si="9"/>
        <v>238.08</v>
      </c>
      <c r="J37" s="15"/>
      <c r="K37" s="6" t="s">
        <v>16</v>
      </c>
      <c r="L37" s="15"/>
      <c r="M37" s="16">
        <v>4</v>
      </c>
    </row>
    <row r="38" spans="1:13" ht="13.5" thickBot="1">
      <c r="A38" s="5" t="s">
        <v>55</v>
      </c>
      <c r="B38" s="6">
        <v>4</v>
      </c>
      <c r="C38" s="7" t="s">
        <v>16</v>
      </c>
      <c r="D38" s="7"/>
      <c r="E38" s="13">
        <f>I38/48</f>
        <v>4.96</v>
      </c>
      <c r="F38" s="8">
        <f t="shared" si="6"/>
        <v>162.4</v>
      </c>
      <c r="G38" s="8">
        <f t="shared" si="7"/>
        <v>36</v>
      </c>
      <c r="H38" s="8">
        <f t="shared" si="8"/>
        <v>39.680000000000007</v>
      </c>
      <c r="I38" s="6">
        <f t="shared" si="9"/>
        <v>238.08</v>
      </c>
      <c r="J38" s="6"/>
      <c r="K38" s="6" t="s">
        <v>16</v>
      </c>
      <c r="L38" s="6"/>
      <c r="M38" s="6">
        <v>4</v>
      </c>
    </row>
    <row r="39" spans="1:13" ht="16.5" customHeight="1" thickBot="1">
      <c r="A39" s="5" t="s">
        <v>56</v>
      </c>
      <c r="B39" s="6">
        <v>8</v>
      </c>
      <c r="C39" s="7" t="s">
        <v>16</v>
      </c>
      <c r="D39" s="7"/>
      <c r="E39" s="13">
        <f>I39/48</f>
        <v>9.94</v>
      </c>
      <c r="F39" s="8">
        <f>((45*B39)+47)*0.8</f>
        <v>325.60000000000002</v>
      </c>
      <c r="G39" s="8">
        <f>(45*8)*0.2</f>
        <v>72</v>
      </c>
      <c r="H39" s="8">
        <f>(F39+G39)*0.2</f>
        <v>79.52000000000001</v>
      </c>
      <c r="I39" s="6">
        <f>F39+G39+H39</f>
        <v>477.12</v>
      </c>
      <c r="J39" s="6"/>
      <c r="K39" s="6" t="s">
        <v>16</v>
      </c>
      <c r="L39" s="6"/>
      <c r="M39" s="6">
        <v>4</v>
      </c>
    </row>
    <row r="40" spans="1:13" ht="13.5" thickBot="1">
      <c r="A40" s="5" t="s">
        <v>57</v>
      </c>
      <c r="B40" s="6">
        <v>16</v>
      </c>
      <c r="C40" s="7" t="s">
        <v>16</v>
      </c>
      <c r="D40" s="7"/>
      <c r="E40" s="6">
        <f t="shared" ref="E40:E41" si="10">I40/48</f>
        <v>1</v>
      </c>
      <c r="F40" s="8">
        <v>0</v>
      </c>
      <c r="G40" s="8">
        <v>36</v>
      </c>
      <c r="H40" s="8">
        <v>12</v>
      </c>
      <c r="I40" s="6">
        <f>F40+G40+H40</f>
        <v>48</v>
      </c>
      <c r="J40" s="6"/>
      <c r="K40" s="6"/>
      <c r="L40" s="6" t="s">
        <v>16</v>
      </c>
      <c r="M40" s="6">
        <v>4</v>
      </c>
    </row>
    <row r="41" spans="1:13" ht="13.5" thickBot="1">
      <c r="A41" s="5" t="s">
        <v>25</v>
      </c>
      <c r="B41" s="6">
        <v>16</v>
      </c>
      <c r="C41" s="7" t="s">
        <v>16</v>
      </c>
      <c r="D41" s="7"/>
      <c r="E41" s="6">
        <f t="shared" si="10"/>
        <v>1</v>
      </c>
      <c r="F41" s="8">
        <v>0</v>
      </c>
      <c r="G41" s="8">
        <v>36</v>
      </c>
      <c r="H41" s="8">
        <v>12</v>
      </c>
      <c r="I41" s="6">
        <f>F41+G41+H41</f>
        <v>48</v>
      </c>
      <c r="J41" s="6" t="s">
        <v>16</v>
      </c>
      <c r="K41" s="6"/>
      <c r="L41" s="6"/>
      <c r="M41" s="6">
        <v>4</v>
      </c>
    </row>
    <row r="42" spans="1:13" ht="16.5" thickBot="1">
      <c r="A42" s="9" t="s">
        <v>36</v>
      </c>
      <c r="B42" s="10"/>
      <c r="C42" s="11"/>
      <c r="D42" s="11"/>
      <c r="E42" s="12">
        <f>SUM(E35:E41)</f>
        <v>31.78</v>
      </c>
      <c r="F42" s="12">
        <f>SUM(F35:F41)</f>
        <v>975.2</v>
      </c>
      <c r="G42" s="12">
        <f>SUM(G35:G41)</f>
        <v>288</v>
      </c>
      <c r="H42" s="12">
        <f>SUM(H35:H41)</f>
        <v>262.24</v>
      </c>
      <c r="I42" s="12">
        <f>SUM(I35:I41)</f>
        <v>1525.44</v>
      </c>
      <c r="J42" s="12"/>
      <c r="K42" s="12"/>
      <c r="L42" s="12"/>
      <c r="M42" s="12">
        <v>4</v>
      </c>
    </row>
    <row r="43" spans="1:13" ht="13.5" thickBot="1">
      <c r="A43" s="55" t="s">
        <v>26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7"/>
    </row>
    <row r="44" spans="1:13" ht="13.5" thickBot="1">
      <c r="A44" s="5" t="s">
        <v>58</v>
      </c>
      <c r="B44" s="6">
        <v>12</v>
      </c>
      <c r="C44" s="7"/>
      <c r="D44" s="17" t="s">
        <v>16</v>
      </c>
      <c r="E44" s="13">
        <v>15</v>
      </c>
      <c r="F44" s="8">
        <f>((45*B44)+47)*0.8</f>
        <v>469.6</v>
      </c>
      <c r="G44" s="8">
        <f>(45*8)*0.2</f>
        <v>72</v>
      </c>
      <c r="H44" s="8">
        <f>(F44+G44)*0.2</f>
        <v>108.32000000000001</v>
      </c>
      <c r="I44" s="6">
        <f>F44+G44+H44</f>
        <v>649.92000000000007</v>
      </c>
      <c r="J44" s="15"/>
      <c r="K44" s="6" t="s">
        <v>16</v>
      </c>
      <c r="L44" s="15"/>
      <c r="M44" s="16">
        <v>4</v>
      </c>
    </row>
    <row r="45" spans="1:13" ht="13.5" thickBot="1">
      <c r="A45" s="5" t="s">
        <v>59</v>
      </c>
      <c r="B45" s="6">
        <v>4</v>
      </c>
      <c r="C45" s="7" t="s">
        <v>16</v>
      </c>
      <c r="D45" s="7"/>
      <c r="E45" s="13">
        <f t="shared" ref="E45:E49" si="11">I45/48</f>
        <v>4.96</v>
      </c>
      <c r="F45" s="8">
        <f t="shared" ref="F45" si="12">((45*B45)+23)*80%</f>
        <v>162.4</v>
      </c>
      <c r="G45" s="8">
        <f t="shared" ref="G45" si="13">(45*B45)*0.2</f>
        <v>36</v>
      </c>
      <c r="H45" s="8">
        <f t="shared" ref="H45" si="14">(F45+G45)*0.2</f>
        <v>39.680000000000007</v>
      </c>
      <c r="I45" s="6">
        <f t="shared" ref="I45" si="15">F45+H45+G45</f>
        <v>238.08</v>
      </c>
      <c r="J45" s="6"/>
      <c r="K45" s="6" t="s">
        <v>16</v>
      </c>
      <c r="L45" s="6"/>
      <c r="M45" s="6">
        <v>4</v>
      </c>
    </row>
    <row r="46" spans="1:13" ht="13.5" thickBot="1">
      <c r="A46" s="5" t="s">
        <v>60</v>
      </c>
      <c r="B46" s="6">
        <v>4</v>
      </c>
      <c r="C46" s="7" t="s">
        <v>16</v>
      </c>
      <c r="D46" s="7"/>
      <c r="E46" s="13">
        <f t="shared" si="11"/>
        <v>4.96</v>
      </c>
      <c r="F46" s="8">
        <f t="shared" ref="F46:F47" si="16">((45*B46)+23)*80%</f>
        <v>162.4</v>
      </c>
      <c r="G46" s="8">
        <f t="shared" ref="G46:G47" si="17">(45*B46)*0.2</f>
        <v>36</v>
      </c>
      <c r="H46" s="8">
        <f t="shared" ref="H46:H47" si="18">(F46+G46)*0.2</f>
        <v>39.680000000000007</v>
      </c>
      <c r="I46" s="6">
        <f t="shared" ref="I46:I47" si="19">F46+H46+G46</f>
        <v>238.08</v>
      </c>
      <c r="J46" s="6"/>
      <c r="K46" s="6" t="s">
        <v>16</v>
      </c>
      <c r="L46" s="6"/>
      <c r="M46" s="6">
        <v>4</v>
      </c>
    </row>
    <row r="47" spans="1:13" ht="13.5" thickBot="1">
      <c r="A47" s="5" t="s">
        <v>33</v>
      </c>
      <c r="B47" s="6">
        <v>4</v>
      </c>
      <c r="C47" s="7" t="s">
        <v>16</v>
      </c>
      <c r="D47" s="7"/>
      <c r="E47" s="13">
        <f t="shared" si="11"/>
        <v>4.96</v>
      </c>
      <c r="F47" s="8">
        <f t="shared" si="16"/>
        <v>162.4</v>
      </c>
      <c r="G47" s="8">
        <f t="shared" si="17"/>
        <v>36</v>
      </c>
      <c r="H47" s="8">
        <f t="shared" si="18"/>
        <v>39.680000000000007</v>
      </c>
      <c r="I47" s="6">
        <f t="shared" si="19"/>
        <v>238.08</v>
      </c>
      <c r="J47" s="6"/>
      <c r="K47" s="6" t="s">
        <v>16</v>
      </c>
      <c r="L47" s="6"/>
      <c r="M47" s="6">
        <v>4</v>
      </c>
    </row>
    <row r="48" spans="1:13" ht="13.5" thickBot="1">
      <c r="A48" s="5" t="s">
        <v>61</v>
      </c>
      <c r="B48" s="6">
        <v>16</v>
      </c>
      <c r="C48" s="7" t="s">
        <v>16</v>
      </c>
      <c r="D48" s="7"/>
      <c r="E48" s="6">
        <f t="shared" si="11"/>
        <v>1</v>
      </c>
      <c r="F48" s="8">
        <v>0</v>
      </c>
      <c r="G48" s="8">
        <v>36</v>
      </c>
      <c r="H48" s="8">
        <v>12</v>
      </c>
      <c r="I48" s="6">
        <v>48</v>
      </c>
      <c r="J48" s="6"/>
      <c r="K48" s="6"/>
      <c r="L48" s="6" t="s">
        <v>16</v>
      </c>
      <c r="M48" s="6">
        <v>4</v>
      </c>
    </row>
    <row r="49" spans="1:13" ht="13.5" thickBot="1">
      <c r="A49" s="5" t="s">
        <v>27</v>
      </c>
      <c r="B49" s="6">
        <v>16</v>
      </c>
      <c r="C49" s="7" t="s">
        <v>16</v>
      </c>
      <c r="D49" s="7"/>
      <c r="E49" s="6">
        <f t="shared" si="11"/>
        <v>1</v>
      </c>
      <c r="F49" s="8">
        <v>0</v>
      </c>
      <c r="G49" s="8">
        <v>36</v>
      </c>
      <c r="H49" s="8">
        <v>12</v>
      </c>
      <c r="I49" s="6">
        <v>48</v>
      </c>
      <c r="J49" s="6" t="s">
        <v>16</v>
      </c>
      <c r="K49" s="6"/>
      <c r="L49" s="6"/>
      <c r="M49" s="6">
        <v>4</v>
      </c>
    </row>
    <row r="50" spans="1:13" ht="16.5" thickBot="1">
      <c r="A50" s="9" t="s">
        <v>36</v>
      </c>
      <c r="B50" s="10"/>
      <c r="C50" s="11"/>
      <c r="D50" s="11"/>
      <c r="E50" s="12">
        <v>32</v>
      </c>
      <c r="F50" s="12">
        <f>SUM(F44:F49)</f>
        <v>956.8</v>
      </c>
      <c r="G50" s="12">
        <f>SUM(G44:G49)</f>
        <v>252</v>
      </c>
      <c r="H50" s="12">
        <f t="shared" ref="H50:I50" si="20">SUM(H44:H49)</f>
        <v>251.36</v>
      </c>
      <c r="I50" s="12">
        <f t="shared" si="20"/>
        <v>1460.16</v>
      </c>
      <c r="J50" s="12"/>
      <c r="K50" s="12"/>
      <c r="L50" s="12"/>
      <c r="M50" s="12">
        <v>4</v>
      </c>
    </row>
    <row r="51" spans="1:13" ht="13.5" thickBot="1">
      <c r="A51" s="30" t="s">
        <v>62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2"/>
    </row>
    <row r="52" spans="1:13" ht="16.5" thickBot="1">
      <c r="A52" s="5" t="s">
        <v>28</v>
      </c>
      <c r="B52" s="18"/>
      <c r="C52" s="19"/>
      <c r="D52" s="19"/>
      <c r="E52" s="20"/>
      <c r="F52" s="6">
        <f>F50+F42+F33+F25+F17+F9</f>
        <v>5844</v>
      </c>
      <c r="G52" s="6">
        <f>G50+G42+G33+G25+G17+G9</f>
        <v>1656</v>
      </c>
      <c r="H52" s="6">
        <f>H50+H42+H33+H25+H17+H9</f>
        <v>1557.6000000000001</v>
      </c>
      <c r="I52" s="6">
        <f>I50+I42+I33+I25+I17+I9</f>
        <v>9057.6</v>
      </c>
      <c r="J52" s="20"/>
      <c r="K52" s="20"/>
      <c r="L52" s="20"/>
      <c r="M52" s="20"/>
    </row>
    <row r="53" spans="1:13" ht="16.5" thickBot="1">
      <c r="A53" s="5" t="s">
        <v>29</v>
      </c>
      <c r="B53" s="18"/>
      <c r="C53" s="19"/>
      <c r="D53" s="19"/>
      <c r="E53" s="20"/>
      <c r="F53" s="21">
        <f>(F52*I53)/I52</f>
        <v>0.64520402755696871</v>
      </c>
      <c r="G53" s="21">
        <f>(G52+I53)/I52</f>
        <v>0.18294029323441088</v>
      </c>
      <c r="H53" s="21">
        <f>(H52*I53)/I52</f>
        <v>0.17196608373078962</v>
      </c>
      <c r="I53" s="21">
        <v>1</v>
      </c>
      <c r="J53" s="20"/>
      <c r="K53" s="20"/>
      <c r="L53" s="20"/>
      <c r="M53" s="20"/>
    </row>
    <row r="54" spans="1:13" ht="26.25" thickBot="1">
      <c r="A54" s="5" t="s">
        <v>30</v>
      </c>
      <c r="B54" s="18"/>
      <c r="C54" s="6">
        <f>(E50+E42+E33+E25+E17+E9)-E44</f>
        <v>175.28</v>
      </c>
      <c r="D54" s="6">
        <v>14</v>
      </c>
      <c r="E54" s="6">
        <f>E50+E42+E33+E25+E17+E9</f>
        <v>190.28</v>
      </c>
      <c r="F54" s="20"/>
      <c r="G54" s="20"/>
      <c r="H54" s="20"/>
      <c r="I54" s="20"/>
      <c r="J54" s="6">
        <v>6</v>
      </c>
      <c r="K54" s="6">
        <f>E47+E46+E45+E44+E39+E38+E37+E36+E35+E30+E29+E28+E27+E22+E21+E20+E19+E14+E13+E12+E11+E6+E5</f>
        <v>178.16</v>
      </c>
      <c r="L54" s="6">
        <v>6</v>
      </c>
      <c r="M54" s="20"/>
    </row>
    <row r="55" spans="1:13" ht="26.25" thickBot="1">
      <c r="A55" s="5" t="s">
        <v>31</v>
      </c>
      <c r="B55" s="18"/>
      <c r="C55" s="21">
        <v>0.95</v>
      </c>
      <c r="D55" s="21">
        <v>0.05</v>
      </c>
      <c r="E55" s="22">
        <v>100</v>
      </c>
      <c r="F55" s="20"/>
      <c r="G55" s="20"/>
      <c r="H55" s="20"/>
      <c r="I55" s="20"/>
      <c r="J55" s="21">
        <v>0.03</v>
      </c>
      <c r="K55" s="21">
        <v>0.94</v>
      </c>
      <c r="L55" s="21">
        <v>0.03</v>
      </c>
      <c r="M55" s="20"/>
    </row>
    <row r="56" spans="1:13">
      <c r="A56" s="23" t="s">
        <v>63</v>
      </c>
      <c r="B56" s="24"/>
      <c r="C56" s="25"/>
    </row>
    <row r="57" spans="1:13">
      <c r="D57" s="28"/>
      <c r="K57" s="29"/>
    </row>
  </sheetData>
  <mergeCells count="18">
    <mergeCell ref="A34:M34"/>
    <mergeCell ref="A43:M43"/>
    <mergeCell ref="A51:M51"/>
    <mergeCell ref="J1:L2"/>
    <mergeCell ref="M1:M3"/>
    <mergeCell ref="F2:G2"/>
    <mergeCell ref="H2:H3"/>
    <mergeCell ref="I2:I3"/>
    <mergeCell ref="A4:M4"/>
    <mergeCell ref="A1:A3"/>
    <mergeCell ref="B1:B3"/>
    <mergeCell ref="C1:C3"/>
    <mergeCell ref="D1:D3"/>
    <mergeCell ref="E1:E3"/>
    <mergeCell ref="F1:I1"/>
    <mergeCell ref="A10:M10"/>
    <mergeCell ref="A18:M18"/>
    <mergeCell ref="A26:M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78D2FD7A6BD34D8C8922F1A86DF3BF" ma:contentTypeVersion="16" ma:contentTypeDescription="Crear nuevo documento." ma:contentTypeScope="" ma:versionID="e28fa7b2da7cbc5e0a2e1db8fef6aa9b">
  <xsd:schema xmlns:xsd="http://www.w3.org/2001/XMLSchema" xmlns:xs="http://www.w3.org/2001/XMLSchema" xmlns:p="http://schemas.microsoft.com/office/2006/metadata/properties" xmlns:ns3="d68fd032-e6d0-4565-bd53-f79d21493d6a" xmlns:ns4="c08e41d1-8789-4a57-b66d-db9340df091e" targetNamespace="http://schemas.microsoft.com/office/2006/metadata/properties" ma:root="true" ma:fieldsID="048781eda3ce23068ed2fda3f93ac3ff" ns3:_="" ns4:_="">
    <xsd:import namespace="d68fd032-e6d0-4565-bd53-f79d21493d6a"/>
    <xsd:import namespace="c08e41d1-8789-4a57-b66d-db9340df09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Details" minOccurs="0"/>
                <xsd:element ref="ns4:SharingHintHash" minOccurs="0"/>
                <xsd:element ref="ns4:SharedWithUser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fd032-e6d0-4565-bd53-f79d21493d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8e41d1-8789-4a57-b66d-db9340df091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8fd032-e6d0-4565-bd53-f79d21493d6a" xsi:nil="true"/>
  </documentManagement>
</p:properties>
</file>

<file path=customXml/itemProps1.xml><?xml version="1.0" encoding="utf-8"?>
<ds:datastoreItem xmlns:ds="http://schemas.openxmlformats.org/officeDocument/2006/customXml" ds:itemID="{1A39F02D-46D9-4B26-B4CC-E92E336D2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8fd032-e6d0-4565-bd53-f79d21493d6a"/>
    <ds:schemaRef ds:uri="c08e41d1-8789-4a57-b66d-db9340df09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2C32EB-6C66-429F-A189-0704FC449D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1747E6-16CE-42D5-B9F4-6D208A161C22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d68fd032-e6d0-4565-bd53-f79d21493d6a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08e41d1-8789-4a57-b66d-db9340df09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Malla curricular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María Cadavid González</dc:creator>
  <cp:lastModifiedBy>Ana María Cadavid González</cp:lastModifiedBy>
  <dcterms:created xsi:type="dcterms:W3CDTF">2024-04-23T15:53:07Z</dcterms:created>
  <dcterms:modified xsi:type="dcterms:W3CDTF">2024-07-04T12:37:54Z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0x0101006E78D2FD7A6BD34D8C8922F1A86DF3BF</vt:lpwstr>
  </property>
</Properties>
</file>